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75" windowHeight="5055" activeTab="0"/>
  </bookViews>
  <sheets>
    <sheet name="LF-Analysis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<sst xmlns="http://schemas.openxmlformats.org/spreadsheetml/2006/main" count="43" uniqueCount="38">
  <si>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Length</t>
  </si>
  <si>
    <t>Frequency</t>
  </si>
  <si>
    <t>Commercial catch in Lake Victoria 1982</t>
  </si>
  <si>
    <t>Linf =</t>
  </si>
  <si>
    <t>Length type =</t>
  </si>
  <si>
    <t>TL</t>
  </si>
  <si>
    <t>Lm =</t>
  </si>
  <si>
    <t>Lopt =</t>
  </si>
  <si>
    <t>M =</t>
  </si>
  <si>
    <t>K =</t>
  </si>
  <si>
    <t>a =</t>
  </si>
  <si>
    <t>b =</t>
  </si>
  <si>
    <t>Biomass</t>
  </si>
  <si>
    <t>Lpy =</t>
  </si>
  <si>
    <t>tpy =</t>
  </si>
  <si>
    <t>Actual catch =</t>
  </si>
  <si>
    <t>Potential catch =</t>
  </si>
  <si>
    <t>Lz =</t>
  </si>
  <si>
    <t xml:space="preserve">Z = </t>
  </si>
  <si>
    <t>E =</t>
  </si>
  <si>
    <t>F =</t>
  </si>
  <si>
    <t>Potential Freq</t>
  </si>
  <si>
    <t>Potential Yield</t>
  </si>
  <si>
    <t xml:space="preserve">  </t>
  </si>
  <si>
    <t>Actual catch:</t>
  </si>
  <si>
    <t>tons</t>
  </si>
  <si>
    <t>Potential catch:</t>
  </si>
  <si>
    <t>Diff. =</t>
  </si>
  <si>
    <t>%</t>
  </si>
  <si>
    <t>Length Frequency Analysis for:</t>
  </si>
  <si>
    <t>Lates niloticus</t>
  </si>
  <si>
    <t>Fishery / Locality:</t>
  </si>
  <si>
    <t>(Length where Biomass is maximum)</t>
  </si>
  <si>
    <t>(if all juveniles &lt; Lm are caught at Lpy and specimens &gt; Lopt are not caught at all)</t>
  </si>
  <si>
    <t>(You have to manually adjust the axis scales in the graphs and move the Lm, Lopt, Linf lines to the appropriate values.)</t>
  </si>
  <si>
    <t>(If you want to repeat this exercise for another species, make a copy of this file and replace all blue entries with those appropriate for your species / stock.)</t>
  </si>
  <si>
    <t xml:space="preserve">(Replace Length and Frequency numbers that are not overwritten with new values with zeros; replace Potential Yield values &gt; Lopt with zeros.) </t>
  </si>
  <si>
    <t>(See Key Facts in FishBase to estimate missing values; see 'About this page' in Key Facts for background and references.)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</si>
</sst>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57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LF - Maturity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5"/>
          <c:w val="0.7675"/>
          <c:h val="0.789"/>
        </c:manualLayout>
      </c:layout>
      <c:scatterChart>
        <c:scatterStyle val="lineMarker"/>
        <c:varyColors val="0"/>
        <c:ser>
          <c:idx val="0"/>
          <c:order val="0"/>
          <c:tx>
            <c:v>Frequency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'LF-Analysis'!$A$18:$A$70</c:f>
              <c:numCache>
                <c:ptCount val="53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78</c:v>
                </c:pt>
                <c:pt idx="20">
                  <c:v>82</c:v>
                </c:pt>
                <c:pt idx="21">
                  <c:v>86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  <c:pt idx="25">
                  <c:v>102</c:v>
                </c:pt>
                <c:pt idx="26">
                  <c:v>106</c:v>
                </c:pt>
                <c:pt idx="27">
                  <c:v>110</c:v>
                </c:pt>
                <c:pt idx="28">
                  <c:v>114</c:v>
                </c:pt>
                <c:pt idx="29">
                  <c:v>118</c:v>
                </c:pt>
                <c:pt idx="30">
                  <c:v>122</c:v>
                </c:pt>
                <c:pt idx="31">
                  <c:v>126</c:v>
                </c:pt>
                <c:pt idx="32">
                  <c:v>130</c:v>
                </c:pt>
                <c:pt idx="33">
                  <c:v>134</c:v>
                </c:pt>
                <c:pt idx="34">
                  <c:v>138</c:v>
                </c:pt>
                <c:pt idx="35">
                  <c:v>142</c:v>
                </c:pt>
                <c:pt idx="36">
                  <c:v>146</c:v>
                </c:pt>
                <c:pt idx="37">
                  <c:v>150</c:v>
                </c:pt>
                <c:pt idx="38">
                  <c:v>154</c:v>
                </c:pt>
                <c:pt idx="39">
                  <c:v>158</c:v>
                </c:pt>
                <c:pt idx="40">
                  <c:v>162</c:v>
                </c:pt>
                <c:pt idx="41">
                  <c:v>166</c:v>
                </c:pt>
                <c:pt idx="42">
                  <c:v>170</c:v>
                </c:pt>
                <c:pt idx="43">
                  <c:v>174</c:v>
                </c:pt>
                <c:pt idx="44">
                  <c:v>178</c:v>
                </c:pt>
                <c:pt idx="45">
                  <c:v>182</c:v>
                </c:pt>
                <c:pt idx="46">
                  <c:v>186</c:v>
                </c:pt>
                <c:pt idx="47">
                  <c:v>190</c:v>
                </c:pt>
                <c:pt idx="48">
                  <c:v>194</c:v>
                </c:pt>
                <c:pt idx="49">
                  <c:v>198</c:v>
                </c:pt>
                <c:pt idx="50">
                  <c:v>202</c:v>
                </c:pt>
                <c:pt idx="51">
                  <c:v>206</c:v>
                </c:pt>
                <c:pt idx="52">
                  <c:v>210</c:v>
                </c:pt>
              </c:numCache>
            </c:numRef>
          </c:xVal>
          <c:yVal>
            <c:numRef>
              <c:f>'LF-Analysis'!$B$18:$B$70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25</c:v>
                </c:pt>
                <c:pt idx="9">
                  <c:v>58</c:v>
                </c:pt>
                <c:pt idx="10">
                  <c:v>45</c:v>
                </c:pt>
                <c:pt idx="11">
                  <c:v>54</c:v>
                </c:pt>
                <c:pt idx="12">
                  <c:v>79</c:v>
                </c:pt>
                <c:pt idx="13">
                  <c:v>94</c:v>
                </c:pt>
                <c:pt idx="14">
                  <c:v>88</c:v>
                </c:pt>
                <c:pt idx="15">
                  <c:v>77</c:v>
                </c:pt>
                <c:pt idx="16">
                  <c:v>55</c:v>
                </c:pt>
                <c:pt idx="17">
                  <c:v>46</c:v>
                </c:pt>
                <c:pt idx="18">
                  <c:v>42</c:v>
                </c:pt>
                <c:pt idx="19">
                  <c:v>33</c:v>
                </c:pt>
                <c:pt idx="20">
                  <c:v>42</c:v>
                </c:pt>
                <c:pt idx="21">
                  <c:v>36</c:v>
                </c:pt>
                <c:pt idx="22">
                  <c:v>38</c:v>
                </c:pt>
                <c:pt idx="23">
                  <c:v>27</c:v>
                </c:pt>
                <c:pt idx="24">
                  <c:v>47</c:v>
                </c:pt>
                <c:pt idx="25">
                  <c:v>50</c:v>
                </c:pt>
                <c:pt idx="26">
                  <c:v>53</c:v>
                </c:pt>
                <c:pt idx="27">
                  <c:v>53</c:v>
                </c:pt>
                <c:pt idx="28">
                  <c:v>43</c:v>
                </c:pt>
                <c:pt idx="29">
                  <c:v>26</c:v>
                </c:pt>
                <c:pt idx="30">
                  <c:v>25</c:v>
                </c:pt>
                <c:pt idx="31">
                  <c:v>23</c:v>
                </c:pt>
                <c:pt idx="32">
                  <c:v>12</c:v>
                </c:pt>
                <c:pt idx="33">
                  <c:v>15</c:v>
                </c:pt>
                <c:pt idx="34">
                  <c:v>4</c:v>
                </c:pt>
                <c:pt idx="35">
                  <c:v>9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24599254"/>
        <c:axId val="20066695"/>
      </c:scatterChart>
      <c:valAx>
        <c:axId val="24599254"/>
        <c:scaling>
          <c:orientation val="minMax"/>
          <c:max val="2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Length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66695"/>
        <c:crosses val="autoZero"/>
        <c:crossBetween val="midCat"/>
        <c:dispUnits/>
        <c:majorUnit val="20"/>
      </c:valAx>
      <c:valAx>
        <c:axId val="200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9925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LF - Biomass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9"/>
          <c:w val="0.825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v>Frequency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'LF-Analysis'!$A$18:$A$70</c:f>
              <c:numCache>
                <c:ptCount val="53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78</c:v>
                </c:pt>
                <c:pt idx="20">
                  <c:v>82</c:v>
                </c:pt>
                <c:pt idx="21">
                  <c:v>86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  <c:pt idx="25">
                  <c:v>102</c:v>
                </c:pt>
                <c:pt idx="26">
                  <c:v>106</c:v>
                </c:pt>
                <c:pt idx="27">
                  <c:v>110</c:v>
                </c:pt>
                <c:pt idx="28">
                  <c:v>114</c:v>
                </c:pt>
                <c:pt idx="29">
                  <c:v>118</c:v>
                </c:pt>
                <c:pt idx="30">
                  <c:v>122</c:v>
                </c:pt>
                <c:pt idx="31">
                  <c:v>126</c:v>
                </c:pt>
                <c:pt idx="32">
                  <c:v>130</c:v>
                </c:pt>
                <c:pt idx="33">
                  <c:v>134</c:v>
                </c:pt>
                <c:pt idx="34">
                  <c:v>138</c:v>
                </c:pt>
                <c:pt idx="35">
                  <c:v>142</c:v>
                </c:pt>
                <c:pt idx="36">
                  <c:v>146</c:v>
                </c:pt>
                <c:pt idx="37">
                  <c:v>150</c:v>
                </c:pt>
                <c:pt idx="38">
                  <c:v>154</c:v>
                </c:pt>
                <c:pt idx="39">
                  <c:v>158</c:v>
                </c:pt>
                <c:pt idx="40">
                  <c:v>162</c:v>
                </c:pt>
                <c:pt idx="41">
                  <c:v>166</c:v>
                </c:pt>
                <c:pt idx="42">
                  <c:v>170</c:v>
                </c:pt>
                <c:pt idx="43">
                  <c:v>174</c:v>
                </c:pt>
                <c:pt idx="44">
                  <c:v>178</c:v>
                </c:pt>
                <c:pt idx="45">
                  <c:v>182</c:v>
                </c:pt>
                <c:pt idx="46">
                  <c:v>186</c:v>
                </c:pt>
                <c:pt idx="47">
                  <c:v>190</c:v>
                </c:pt>
                <c:pt idx="48">
                  <c:v>194</c:v>
                </c:pt>
                <c:pt idx="49">
                  <c:v>198</c:v>
                </c:pt>
                <c:pt idx="50">
                  <c:v>202</c:v>
                </c:pt>
                <c:pt idx="51">
                  <c:v>206</c:v>
                </c:pt>
                <c:pt idx="52">
                  <c:v>210</c:v>
                </c:pt>
              </c:numCache>
            </c:numRef>
          </c:xVal>
          <c:yVal>
            <c:numRef>
              <c:f>'LF-Analysis'!$B$18:$B$70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25</c:v>
                </c:pt>
                <c:pt idx="9">
                  <c:v>58</c:v>
                </c:pt>
                <c:pt idx="10">
                  <c:v>45</c:v>
                </c:pt>
                <c:pt idx="11">
                  <c:v>54</c:v>
                </c:pt>
                <c:pt idx="12">
                  <c:v>79</c:v>
                </c:pt>
                <c:pt idx="13">
                  <c:v>94</c:v>
                </c:pt>
                <c:pt idx="14">
                  <c:v>88</c:v>
                </c:pt>
                <c:pt idx="15">
                  <c:v>77</c:v>
                </c:pt>
                <c:pt idx="16">
                  <c:v>55</c:v>
                </c:pt>
                <c:pt idx="17">
                  <c:v>46</c:v>
                </c:pt>
                <c:pt idx="18">
                  <c:v>42</c:v>
                </c:pt>
                <c:pt idx="19">
                  <c:v>33</c:v>
                </c:pt>
                <c:pt idx="20">
                  <c:v>42</c:v>
                </c:pt>
                <c:pt idx="21">
                  <c:v>36</c:v>
                </c:pt>
                <c:pt idx="22">
                  <c:v>38</c:v>
                </c:pt>
                <c:pt idx="23">
                  <c:v>27</c:v>
                </c:pt>
                <c:pt idx="24">
                  <c:v>47</c:v>
                </c:pt>
                <c:pt idx="25">
                  <c:v>50</c:v>
                </c:pt>
                <c:pt idx="26">
                  <c:v>53</c:v>
                </c:pt>
                <c:pt idx="27">
                  <c:v>53</c:v>
                </c:pt>
                <c:pt idx="28">
                  <c:v>43</c:v>
                </c:pt>
                <c:pt idx="29">
                  <c:v>26</c:v>
                </c:pt>
                <c:pt idx="30">
                  <c:v>25</c:v>
                </c:pt>
                <c:pt idx="31">
                  <c:v>23</c:v>
                </c:pt>
                <c:pt idx="32">
                  <c:v>12</c:v>
                </c:pt>
                <c:pt idx="33">
                  <c:v>15</c:v>
                </c:pt>
                <c:pt idx="34">
                  <c:v>4</c:v>
                </c:pt>
                <c:pt idx="35">
                  <c:v>9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46382528"/>
        <c:axId val="14789569"/>
      </c:scatterChart>
      <c:scatterChart>
        <c:scatterStyle val="lineMarker"/>
        <c:varyColors val="0"/>
        <c:ser>
          <c:idx val="1"/>
          <c:order val="1"/>
          <c:tx>
            <c:v>Biomass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'LF-Analysis'!$A$18:$A$70</c:f>
              <c:numCache>
                <c:ptCount val="53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78</c:v>
                </c:pt>
                <c:pt idx="20">
                  <c:v>82</c:v>
                </c:pt>
                <c:pt idx="21">
                  <c:v>86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  <c:pt idx="25">
                  <c:v>102</c:v>
                </c:pt>
                <c:pt idx="26">
                  <c:v>106</c:v>
                </c:pt>
                <c:pt idx="27">
                  <c:v>110</c:v>
                </c:pt>
                <c:pt idx="28">
                  <c:v>114</c:v>
                </c:pt>
                <c:pt idx="29">
                  <c:v>118</c:v>
                </c:pt>
                <c:pt idx="30">
                  <c:v>122</c:v>
                </c:pt>
                <c:pt idx="31">
                  <c:v>126</c:v>
                </c:pt>
                <c:pt idx="32">
                  <c:v>130</c:v>
                </c:pt>
                <c:pt idx="33">
                  <c:v>134</c:v>
                </c:pt>
                <c:pt idx="34">
                  <c:v>138</c:v>
                </c:pt>
                <c:pt idx="35">
                  <c:v>142</c:v>
                </c:pt>
                <c:pt idx="36">
                  <c:v>146</c:v>
                </c:pt>
                <c:pt idx="37">
                  <c:v>150</c:v>
                </c:pt>
                <c:pt idx="38">
                  <c:v>154</c:v>
                </c:pt>
                <c:pt idx="39">
                  <c:v>158</c:v>
                </c:pt>
                <c:pt idx="40">
                  <c:v>162</c:v>
                </c:pt>
                <c:pt idx="41">
                  <c:v>166</c:v>
                </c:pt>
                <c:pt idx="42">
                  <c:v>170</c:v>
                </c:pt>
                <c:pt idx="43">
                  <c:v>174</c:v>
                </c:pt>
                <c:pt idx="44">
                  <c:v>178</c:v>
                </c:pt>
                <c:pt idx="45">
                  <c:v>182</c:v>
                </c:pt>
                <c:pt idx="46">
                  <c:v>186</c:v>
                </c:pt>
                <c:pt idx="47">
                  <c:v>190</c:v>
                </c:pt>
                <c:pt idx="48">
                  <c:v>194</c:v>
                </c:pt>
                <c:pt idx="49">
                  <c:v>198</c:v>
                </c:pt>
                <c:pt idx="50">
                  <c:v>202</c:v>
                </c:pt>
                <c:pt idx="51">
                  <c:v>206</c:v>
                </c:pt>
                <c:pt idx="52">
                  <c:v>210</c:v>
                </c:pt>
              </c:numCache>
            </c:numRef>
          </c:xVal>
          <c:yVal>
            <c:numRef>
              <c:f>'LF-Analysis'!$C$18:$C$70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0.18745978037682093</c:v>
                </c:pt>
                <c:pt idx="7">
                  <c:v>2.3369886426076003</c:v>
                </c:pt>
                <c:pt idx="8">
                  <c:v>10.765033277436698</c:v>
                </c:pt>
                <c:pt idx="9">
                  <c:v>35.257203979601336</c:v>
                </c:pt>
                <c:pt idx="10">
                  <c:v>37.30577264754855</c:v>
                </c:pt>
                <c:pt idx="11">
                  <c:v>59.35178204137446</c:v>
                </c:pt>
                <c:pt idx="12">
                  <c:v>112.44103379512542</c:v>
                </c:pt>
                <c:pt idx="13">
                  <c:v>169.83970789576733</c:v>
                </c:pt>
                <c:pt idx="14">
                  <c:v>198.42673088678808</c:v>
                </c:pt>
                <c:pt idx="15">
                  <c:v>213.4989226219712</c:v>
                </c:pt>
                <c:pt idx="16">
                  <c:v>185.11414899803432</c:v>
                </c:pt>
                <c:pt idx="17">
                  <c:v>185.80289689685046</c:v>
                </c:pt>
                <c:pt idx="18">
                  <c:v>201.53865074649676</c:v>
                </c:pt>
                <c:pt idx="19">
                  <c:v>186.4223307243874</c:v>
                </c:pt>
                <c:pt idx="20">
                  <c:v>277.0530642964884</c:v>
                </c:pt>
                <c:pt idx="21">
                  <c:v>275.2570333148947</c:v>
                </c:pt>
                <c:pt idx="22">
                  <c:v>334.52309102331975</c:v>
                </c:pt>
                <c:pt idx="23">
                  <c:v>271.98868384967506</c:v>
                </c:pt>
                <c:pt idx="24">
                  <c:v>538.752647998444</c:v>
                </c:pt>
                <c:pt idx="25">
                  <c:v>648.8155679504341</c:v>
                </c:pt>
                <c:pt idx="26">
                  <c:v>774.8448968249118</c:v>
                </c:pt>
                <c:pt idx="27">
                  <c:v>869.1283548157605</c:v>
                </c:pt>
                <c:pt idx="28">
                  <c:v>787.7061203760436</c:v>
                </c:pt>
                <c:pt idx="29">
                  <c:v>530.0273689601835</c:v>
                </c:pt>
                <c:pt idx="30">
                  <c:v>565.1271976747453</c:v>
                </c:pt>
                <c:pt idx="31">
                  <c:v>574.6021558049342</c:v>
                </c:pt>
                <c:pt idx="32">
                  <c:v>330.2907136466001</c:v>
                </c:pt>
                <c:pt idx="33">
                  <c:v>453.5308763696642</c:v>
                </c:pt>
                <c:pt idx="34">
                  <c:v>132.48779871317487</c:v>
                </c:pt>
                <c:pt idx="35">
                  <c:v>325.70700735236267</c:v>
                </c:pt>
                <c:pt idx="36">
                  <c:v>118.33298851665695</c:v>
                </c:pt>
                <c:pt idx="37">
                  <c:v>42.891736396694405</c:v>
                </c:pt>
                <c:pt idx="38">
                  <c:v>93.07540945446563</c:v>
                </c:pt>
                <c:pt idx="39">
                  <c:v>0</c:v>
                </c:pt>
                <c:pt idx="40">
                  <c:v>54.44866929837865</c:v>
                </c:pt>
                <c:pt idx="41">
                  <c:v>176.17612474983346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65997258"/>
        <c:axId val="57104411"/>
      </c:scatterChart>
      <c:valAx>
        <c:axId val="46382528"/>
        <c:scaling>
          <c:orientation val="minMax"/>
          <c:max val="2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Length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89569"/>
        <c:crosses val="autoZero"/>
        <c:crossBetween val="midCat"/>
        <c:dispUnits/>
        <c:majorUnit val="20"/>
      </c:valAx>
      <c:valAx>
        <c:axId val="147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2528"/>
        <c:crosses val="autoZero"/>
        <c:crossBetween val="midCat"/>
        <c:dispUnits/>
        <c:majorUnit val="20"/>
      </c:valAx>
      <c:valAx>
        <c:axId val="65997258"/>
        <c:scaling>
          <c:orientation val="minMax"/>
        </c:scaling>
        <c:axPos val="b"/>
        <c:delete val="1"/>
        <c:majorTickMark val="in"/>
        <c:minorTickMark val="none"/>
        <c:tickLblPos val="nextTo"/>
        <c:crossAx val="57104411"/>
        <c:crosses val="max"/>
        <c:crossBetween val="midCat"/>
        <c:dispUnits/>
      </c:valAx>
      <c:valAx>
        <c:axId val="5710441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Biomass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997258"/>
        <c:crosses val="max"/>
        <c:crossBetween val="midCat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LF - Potential Biomass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8"/>
          <c:w val="0.7815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Frequency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'LF-Analysis'!$A$18:$A$70</c:f>
              <c:numCache>
                <c:ptCount val="53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78</c:v>
                </c:pt>
                <c:pt idx="20">
                  <c:v>82</c:v>
                </c:pt>
                <c:pt idx="21">
                  <c:v>86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  <c:pt idx="25">
                  <c:v>102</c:v>
                </c:pt>
                <c:pt idx="26">
                  <c:v>106</c:v>
                </c:pt>
                <c:pt idx="27">
                  <c:v>110</c:v>
                </c:pt>
                <c:pt idx="28">
                  <c:v>114</c:v>
                </c:pt>
                <c:pt idx="29">
                  <c:v>118</c:v>
                </c:pt>
                <c:pt idx="30">
                  <c:v>122</c:v>
                </c:pt>
                <c:pt idx="31">
                  <c:v>126</c:v>
                </c:pt>
                <c:pt idx="32">
                  <c:v>130</c:v>
                </c:pt>
                <c:pt idx="33">
                  <c:v>134</c:v>
                </c:pt>
                <c:pt idx="34">
                  <c:v>138</c:v>
                </c:pt>
                <c:pt idx="35">
                  <c:v>142</c:v>
                </c:pt>
                <c:pt idx="36">
                  <c:v>146</c:v>
                </c:pt>
                <c:pt idx="37">
                  <c:v>150</c:v>
                </c:pt>
                <c:pt idx="38">
                  <c:v>154</c:v>
                </c:pt>
                <c:pt idx="39">
                  <c:v>158</c:v>
                </c:pt>
                <c:pt idx="40">
                  <c:v>162</c:v>
                </c:pt>
                <c:pt idx="41">
                  <c:v>166</c:v>
                </c:pt>
                <c:pt idx="42">
                  <c:v>170</c:v>
                </c:pt>
                <c:pt idx="43">
                  <c:v>174</c:v>
                </c:pt>
                <c:pt idx="44">
                  <c:v>178</c:v>
                </c:pt>
                <c:pt idx="45">
                  <c:v>182</c:v>
                </c:pt>
                <c:pt idx="46">
                  <c:v>186</c:v>
                </c:pt>
                <c:pt idx="47">
                  <c:v>190</c:v>
                </c:pt>
                <c:pt idx="48">
                  <c:v>194</c:v>
                </c:pt>
                <c:pt idx="49">
                  <c:v>198</c:v>
                </c:pt>
                <c:pt idx="50">
                  <c:v>202</c:v>
                </c:pt>
                <c:pt idx="51">
                  <c:v>206</c:v>
                </c:pt>
                <c:pt idx="52">
                  <c:v>210</c:v>
                </c:pt>
              </c:numCache>
            </c:numRef>
          </c:xVal>
          <c:yVal>
            <c:numRef>
              <c:f>'LF-Analysis'!$B$18:$B$70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25</c:v>
                </c:pt>
                <c:pt idx="9">
                  <c:v>58</c:v>
                </c:pt>
                <c:pt idx="10">
                  <c:v>45</c:v>
                </c:pt>
                <c:pt idx="11">
                  <c:v>54</c:v>
                </c:pt>
                <c:pt idx="12">
                  <c:v>79</c:v>
                </c:pt>
                <c:pt idx="13">
                  <c:v>94</c:v>
                </c:pt>
                <c:pt idx="14">
                  <c:v>88</c:v>
                </c:pt>
                <c:pt idx="15">
                  <c:v>77</c:v>
                </c:pt>
                <c:pt idx="16">
                  <c:v>55</c:v>
                </c:pt>
                <c:pt idx="17">
                  <c:v>46</c:v>
                </c:pt>
                <c:pt idx="18">
                  <c:v>42</c:v>
                </c:pt>
                <c:pt idx="19">
                  <c:v>33</c:v>
                </c:pt>
                <c:pt idx="20">
                  <c:v>42</c:v>
                </c:pt>
                <c:pt idx="21">
                  <c:v>36</c:v>
                </c:pt>
                <c:pt idx="22">
                  <c:v>38</c:v>
                </c:pt>
                <c:pt idx="23">
                  <c:v>27</c:v>
                </c:pt>
                <c:pt idx="24">
                  <c:v>47</c:v>
                </c:pt>
                <c:pt idx="25">
                  <c:v>50</c:v>
                </c:pt>
                <c:pt idx="26">
                  <c:v>53</c:v>
                </c:pt>
                <c:pt idx="27">
                  <c:v>53</c:v>
                </c:pt>
                <c:pt idx="28">
                  <c:v>43</c:v>
                </c:pt>
                <c:pt idx="29">
                  <c:v>26</c:v>
                </c:pt>
                <c:pt idx="30">
                  <c:v>25</c:v>
                </c:pt>
                <c:pt idx="31">
                  <c:v>23</c:v>
                </c:pt>
                <c:pt idx="32">
                  <c:v>12</c:v>
                </c:pt>
                <c:pt idx="33">
                  <c:v>15</c:v>
                </c:pt>
                <c:pt idx="34">
                  <c:v>4</c:v>
                </c:pt>
                <c:pt idx="35">
                  <c:v>9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44177652"/>
        <c:axId val="62054549"/>
      </c:scatterChart>
      <c:valAx>
        <c:axId val="44177652"/>
        <c:scaling>
          <c:orientation val="minMax"/>
          <c:max val="2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Length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54549"/>
        <c:crosses val="autoZero"/>
        <c:crossBetween val="midCat"/>
        <c:dispUnits/>
        <c:majorUnit val="20"/>
      </c:valAx>
      <c:valAx>
        <c:axId val="6205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7765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0.2355</cdr:y>
    </cdr:from>
    <cdr:to>
      <cdr:x>0.771</cdr:x>
      <cdr:y>0.79125</cdr:y>
    </cdr:to>
    <cdr:sp>
      <cdr:nvSpPr>
        <cdr:cNvPr id="1" name="Line 1"/>
        <cdr:cNvSpPr>
          <a:spLocks/>
        </cdr:cNvSpPr>
      </cdr:nvSpPr>
      <cdr:spPr>
        <a:xfrm flipV="1">
          <a:off x="5905500" y="8382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0.2355</cdr:y>
    </cdr:from>
    <cdr:to>
      <cdr:x>0.42975</cdr:x>
      <cdr:y>0.79125</cdr:y>
    </cdr:to>
    <cdr:sp>
      <cdr:nvSpPr>
        <cdr:cNvPr id="2" name="Line 2"/>
        <cdr:cNvSpPr>
          <a:spLocks/>
        </cdr:cNvSpPr>
      </cdr:nvSpPr>
      <cdr:spPr>
        <a:xfrm flipV="1">
          <a:off x="3286125" y="8382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0.54825</cdr:x>
      <cdr:y>0.2355</cdr:y>
    </cdr:from>
    <cdr:to>
      <cdr:x>0.549</cdr:x>
      <cdr:y>0.7905</cdr:y>
    </cdr:to>
    <cdr:sp>
      <cdr:nvSpPr>
        <cdr:cNvPr id="3" name="Line 3"/>
        <cdr:cNvSpPr>
          <a:spLocks/>
        </cdr:cNvSpPr>
      </cdr:nvSpPr>
      <cdr:spPr>
        <a:xfrm flipH="1" flipV="1">
          <a:off x="4200525" y="838200"/>
          <a:ext cx="9525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</cdr:x>
      <cdr:y>0.1635</cdr:y>
    </cdr:from>
    <cdr:to>
      <cdr:x>0.87</cdr:x>
      <cdr:y>0.22225</cdr:y>
    </cdr:to>
    <cdr:sp>
      <cdr:nvSpPr>
        <cdr:cNvPr id="4" name="TextBox 4"/>
        <cdr:cNvSpPr txBox="1">
          <a:spLocks noChangeArrowheads="1"/>
        </cdr:cNvSpPr>
      </cdr:nvSpPr>
      <cdr:spPr>
        <a:xfrm>
          <a:off x="6591300" y="5810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0.739</cdr:x>
      <cdr:y>0.13325</cdr:y>
    </cdr:from>
    <cdr:to>
      <cdr:x>0.79375</cdr:x>
      <cdr:y>0.2185</cdr:y>
    </cdr:to>
    <cdr:sp>
      <cdr:nvSpPr>
        <cdr:cNvPr id="5" name="TextBox 5"/>
        <cdr:cNvSpPr txBox="1">
          <a:spLocks noChangeArrowheads="1"/>
        </cdr:cNvSpPr>
      </cdr:nvSpPr>
      <cdr:spPr>
        <a:xfrm>
          <a:off x="5657850" y="466725"/>
          <a:ext cx="419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Linf</a:t>
          </a:r>
        </a:p>
      </cdr:txBody>
    </cdr:sp>
  </cdr:relSizeAnchor>
  <cdr:relSizeAnchor xmlns:cdr="http://schemas.openxmlformats.org/drawingml/2006/chartDrawing">
    <cdr:from>
      <cdr:x>0.51725</cdr:x>
      <cdr:y>0.13325</cdr:y>
    </cdr:from>
    <cdr:to>
      <cdr:x>0.58175</cdr:x>
      <cdr:y>0.2185</cdr:y>
    </cdr:to>
    <cdr:sp>
      <cdr:nvSpPr>
        <cdr:cNvPr id="6" name="TextBox 6"/>
        <cdr:cNvSpPr txBox="1">
          <a:spLocks noChangeArrowheads="1"/>
        </cdr:cNvSpPr>
      </cdr:nvSpPr>
      <cdr:spPr>
        <a:xfrm>
          <a:off x="3962400" y="466725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Lopt</a:t>
          </a:r>
        </a:p>
      </cdr:txBody>
    </cdr:sp>
  </cdr:relSizeAnchor>
  <cdr:relSizeAnchor xmlns:cdr="http://schemas.openxmlformats.org/drawingml/2006/chartDrawing">
    <cdr:from>
      <cdr:x>0.402</cdr:x>
      <cdr:y>0.13325</cdr:y>
    </cdr:from>
    <cdr:to>
      <cdr:x>0.44925</cdr:x>
      <cdr:y>0.2185</cdr:y>
    </cdr:to>
    <cdr:sp>
      <cdr:nvSpPr>
        <cdr:cNvPr id="7" name="TextBox 7"/>
        <cdr:cNvSpPr txBox="1">
          <a:spLocks noChangeArrowheads="1"/>
        </cdr:cNvSpPr>
      </cdr:nvSpPr>
      <cdr:spPr>
        <a:xfrm>
          <a:off x="3076575" y="466725"/>
          <a:ext cx="361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0.2885</cdr:y>
    </cdr:from>
    <cdr:to>
      <cdr:x>0.777</cdr:x>
      <cdr:y>0.793</cdr:y>
    </cdr:to>
    <cdr:sp>
      <cdr:nvSpPr>
        <cdr:cNvPr id="1" name="Line 1"/>
        <cdr:cNvSpPr>
          <a:spLocks/>
        </cdr:cNvSpPr>
      </cdr:nvSpPr>
      <cdr:spPr>
        <a:xfrm flipV="1">
          <a:off x="5943600" y="10287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0.2885</cdr:y>
    </cdr:from>
    <cdr:to>
      <cdr:x>0.42975</cdr:x>
      <cdr:y>0.79325</cdr:y>
    </cdr:to>
    <cdr:sp>
      <cdr:nvSpPr>
        <cdr:cNvPr id="2" name="Line 2"/>
        <cdr:cNvSpPr>
          <a:spLocks/>
        </cdr:cNvSpPr>
      </cdr:nvSpPr>
      <cdr:spPr>
        <a:xfrm flipV="1">
          <a:off x="3286125" y="10287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0.55325</cdr:x>
      <cdr:y>0.2885</cdr:y>
    </cdr:from>
    <cdr:to>
      <cdr:x>0.55325</cdr:x>
      <cdr:y>0.793</cdr:y>
    </cdr:to>
    <cdr:sp>
      <cdr:nvSpPr>
        <cdr:cNvPr id="3" name="Line 3"/>
        <cdr:cNvSpPr>
          <a:spLocks/>
        </cdr:cNvSpPr>
      </cdr:nvSpPr>
      <cdr:spPr>
        <a:xfrm flipV="1">
          <a:off x="4229100" y="10287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0.289</cdr:y>
    </cdr:from>
    <cdr:to>
      <cdr:x>0.787</cdr:x>
      <cdr:y>0.3475</cdr:y>
    </cdr:to>
    <cdr:sp>
      <cdr:nvSpPr>
        <cdr:cNvPr id="4" name="TextBox 4"/>
        <cdr:cNvSpPr txBox="1">
          <a:spLocks noChangeArrowheads="1"/>
        </cdr:cNvSpPr>
      </cdr:nvSpPr>
      <cdr:spPr>
        <a:xfrm>
          <a:off x="5943600" y="10287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0.74825</cdr:x>
      <cdr:y>0.20425</cdr:y>
    </cdr:from>
    <cdr:to>
      <cdr:x>0.79925</cdr:x>
      <cdr:y>0.2815</cdr:y>
    </cdr:to>
    <cdr:sp>
      <cdr:nvSpPr>
        <cdr:cNvPr id="5" name="TextBox 5"/>
        <cdr:cNvSpPr txBox="1">
          <a:spLocks noChangeArrowheads="1"/>
        </cdr:cNvSpPr>
      </cdr:nvSpPr>
      <cdr:spPr>
        <a:xfrm>
          <a:off x="5724525" y="723900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Linf</a:t>
          </a:r>
        </a:p>
      </cdr:txBody>
    </cdr:sp>
  </cdr:relSizeAnchor>
  <cdr:relSizeAnchor xmlns:cdr="http://schemas.openxmlformats.org/drawingml/2006/chartDrawing">
    <cdr:from>
      <cdr:x>0.52575</cdr:x>
      <cdr:y>0.20425</cdr:y>
    </cdr:from>
    <cdr:to>
      <cdr:x>0.58675</cdr:x>
      <cdr:y>0.2815</cdr:y>
    </cdr:to>
    <cdr:sp>
      <cdr:nvSpPr>
        <cdr:cNvPr id="6" name="TextBox 6"/>
        <cdr:cNvSpPr txBox="1">
          <a:spLocks noChangeArrowheads="1"/>
        </cdr:cNvSpPr>
      </cdr:nvSpPr>
      <cdr:spPr>
        <a:xfrm>
          <a:off x="4019550" y="72390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Lopt</a:t>
          </a:r>
        </a:p>
      </cdr:txBody>
    </cdr:sp>
  </cdr:relSizeAnchor>
  <cdr:relSizeAnchor xmlns:cdr="http://schemas.openxmlformats.org/drawingml/2006/chartDrawing">
    <cdr:from>
      <cdr:x>0.40375</cdr:x>
      <cdr:y>0.19375</cdr:y>
    </cdr:from>
    <cdr:to>
      <cdr:x>0.44975</cdr:x>
      <cdr:y>0.271</cdr:y>
    </cdr:to>
    <cdr:sp>
      <cdr:nvSpPr>
        <cdr:cNvPr id="7" name="TextBox 7"/>
        <cdr:cNvSpPr txBox="1">
          <a:spLocks noChangeArrowheads="1"/>
        </cdr:cNvSpPr>
      </cdr:nvSpPr>
      <cdr:spPr>
        <a:xfrm>
          <a:off x="3086100" y="685800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0.7835</cdr:x>
      <cdr:y>0.288</cdr:y>
    </cdr:from>
    <cdr:to>
      <cdr:x>0.7835</cdr:x>
      <cdr:y>0.78625</cdr:y>
    </cdr:to>
    <cdr:sp>
      <cdr:nvSpPr>
        <cdr:cNvPr id="1" name="Line 1"/>
        <cdr:cNvSpPr>
          <a:spLocks/>
        </cdr:cNvSpPr>
      </cdr:nvSpPr>
      <cdr:spPr>
        <a:xfrm flipV="1">
          <a:off x="5991225" y="10191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0.43025</cdr:x>
      <cdr:y>0.288</cdr:y>
    </cdr:from>
    <cdr:to>
      <cdr:x>0.43075</cdr:x>
      <cdr:y>0.787</cdr:y>
    </cdr:to>
    <cdr:sp>
      <cdr:nvSpPr>
        <cdr:cNvPr id="2" name="Line 2"/>
        <cdr:cNvSpPr>
          <a:spLocks/>
        </cdr:cNvSpPr>
      </cdr:nvSpPr>
      <cdr:spPr>
        <a:xfrm flipV="1">
          <a:off x="3286125" y="10191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0.288</cdr:y>
    </cdr:from>
    <cdr:to>
      <cdr:x>0.549</cdr:x>
      <cdr:y>0.78625</cdr:y>
    </cdr:to>
    <cdr:sp>
      <cdr:nvSpPr>
        <cdr:cNvPr id="3" name="Line 3"/>
        <cdr:cNvSpPr>
          <a:spLocks/>
        </cdr:cNvSpPr>
      </cdr:nvSpPr>
      <cdr:spPr>
        <a:xfrm flipV="1">
          <a:off x="4191000" y="10191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0.8195</cdr:x>
      <cdr:y>0.288</cdr:y>
    </cdr:from>
    <cdr:to>
      <cdr:x>0.8295</cdr:x>
      <cdr:y>0.34675</cdr:y>
    </cdr:to>
    <cdr:sp>
      <cdr:nvSpPr>
        <cdr:cNvPr id="4" name="TextBox 4"/>
        <cdr:cNvSpPr txBox="1">
          <a:spLocks noChangeArrowheads="1"/>
        </cdr:cNvSpPr>
      </cdr:nvSpPr>
      <cdr:spPr>
        <a:xfrm>
          <a:off x="6267450" y="10191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0.1615</cdr:y>
    </cdr:from>
    <cdr:to>
      <cdr:x>0.79925</cdr:x>
      <cdr:y>0.24675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571500"/>
          <a:ext cx="419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Linf</a:t>
          </a:r>
        </a:p>
      </cdr:txBody>
    </cdr:sp>
  </cdr:relSizeAnchor>
  <cdr:relSizeAnchor xmlns:cdr="http://schemas.openxmlformats.org/drawingml/2006/chartDrawing">
    <cdr:from>
      <cdr:x>0.5485</cdr:x>
      <cdr:y>0.1615</cdr:y>
    </cdr:from>
    <cdr:to>
      <cdr:x>0.6095</cdr:x>
      <cdr:y>0.23875</cdr:y>
    </cdr:to>
    <cdr:sp>
      <cdr:nvSpPr>
        <cdr:cNvPr id="6" name="TextBox 6"/>
        <cdr:cNvSpPr txBox="1">
          <a:spLocks noChangeArrowheads="1"/>
        </cdr:cNvSpPr>
      </cdr:nvSpPr>
      <cdr:spPr>
        <a:xfrm>
          <a:off x="4191000" y="57150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Lopt</a:t>
          </a:r>
        </a:p>
      </cdr:txBody>
    </cdr:sp>
  </cdr:relSizeAnchor>
  <cdr:relSizeAnchor xmlns:cdr="http://schemas.openxmlformats.org/drawingml/2006/chartDrawing">
    <cdr:from>
      <cdr:x>0.37425</cdr:x>
      <cdr:y>0.1615</cdr:y>
    </cdr:from>
    <cdr:to>
      <cdr:x>0.4215</cdr:x>
      <cdr:y>0.24675</cdr:y>
    </cdr:to>
    <cdr:sp>
      <cdr:nvSpPr>
        <cdr:cNvPr id="7" name="TextBox 7"/>
        <cdr:cNvSpPr txBox="1">
          <a:spLocks noChangeArrowheads="1"/>
        </cdr:cNvSpPr>
      </cdr:nvSpPr>
      <cdr:spPr>
        <a:xfrm>
          <a:off x="2857500" y="571500"/>
          <a:ext cx="361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Lm</a:t>
          </a:r>
        </a:p>
      </cdr:txBody>
    </cdr:sp>
  </cdr:relSizeAnchor>
  <cdr:relSizeAnchor xmlns:cdr="http://schemas.openxmlformats.org/drawingml/2006/chartDrawing">
    <cdr:from>
      <cdr:x>0.5575</cdr:x>
      <cdr:y>0.2885</cdr:y>
    </cdr:from>
    <cdr:to>
      <cdr:x>0.75525</cdr:x>
      <cdr:y>0.37125</cdr:y>
    </cdr:to>
    <cdr:sp>
      <cdr:nvSpPr>
        <cdr:cNvPr id="8" name="TextBox 8"/>
        <cdr:cNvSpPr txBox="1">
          <a:spLocks noChangeArrowheads="1"/>
        </cdr:cNvSpPr>
      </cdr:nvSpPr>
      <cdr:spPr>
        <a:xfrm>
          <a:off x="4267200" y="1028700"/>
          <a:ext cx="1514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Catch = 13583 t</a:t>
          </a:r>
        </a:p>
      </cdr:txBody>
    </cdr:sp>
  </cdr:relSizeAnchor>
  <cdr:relSizeAnchor xmlns:cdr="http://schemas.openxmlformats.org/drawingml/2006/chartDrawing">
    <cdr:from>
      <cdr:x>0.43025</cdr:x>
      <cdr:y>0.1615</cdr:y>
    </cdr:from>
    <cdr:to>
      <cdr:x>0.5485</cdr:x>
      <cdr:y>0.78625</cdr:y>
    </cdr:to>
    <cdr:sp>
      <cdr:nvSpPr>
        <cdr:cNvPr id="9" name="Rectangle 9"/>
        <cdr:cNvSpPr>
          <a:spLocks/>
        </cdr:cNvSpPr>
      </cdr:nvSpPr>
      <cdr:spPr>
        <a:xfrm>
          <a:off x="3286125" y="571500"/>
          <a:ext cx="904875" cy="22288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10</xdr:col>
      <xdr:colOff>428625</xdr:colOff>
      <xdr:row>96</xdr:row>
      <xdr:rowOff>9525</xdr:rowOff>
    </xdr:to>
    <xdr:graphicFrame>
      <xdr:nvGraphicFramePr>
        <xdr:cNvPr id="1" name="Chart 4"/>
        <xdr:cNvGraphicFramePr/>
      </xdr:nvGraphicFramePr>
      <xdr:xfrm>
        <a:off x="0" y="11982450"/>
        <a:ext cx="7667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99</xdr:row>
      <xdr:rowOff>28575</xdr:rowOff>
    </xdr:from>
    <xdr:to>
      <xdr:col>10</xdr:col>
      <xdr:colOff>419100</xdr:colOff>
      <xdr:row>121</xdr:row>
      <xdr:rowOff>47625</xdr:rowOff>
    </xdr:to>
    <xdr:graphicFrame>
      <xdr:nvGraphicFramePr>
        <xdr:cNvPr id="2" name="Chart 5"/>
        <xdr:cNvGraphicFramePr/>
      </xdr:nvGraphicFramePr>
      <xdr:xfrm>
        <a:off x="0" y="16059150"/>
        <a:ext cx="76581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124</xdr:row>
      <xdr:rowOff>9525</xdr:rowOff>
    </xdr:from>
    <xdr:to>
      <xdr:col>10</xdr:col>
      <xdr:colOff>419100</xdr:colOff>
      <xdr:row>146</xdr:row>
      <xdr:rowOff>19050</xdr:rowOff>
    </xdr:to>
    <xdr:graphicFrame>
      <xdr:nvGraphicFramePr>
        <xdr:cNvPr id="3" name="Chart 6"/>
        <xdr:cNvGraphicFramePr/>
      </xdr:nvGraphicFramePr>
      <xdr:xfrm>
        <a:off x="0" y="20088225"/>
        <a:ext cx="76581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1.8515625" style="0" customWidth="1"/>
    <col min="2" max="2" width="11.00390625" style="0" customWidth="1"/>
    <col min="3" max="3" width="9.00390625" style="0" customWidth="1"/>
    <col min="4" max="4" width="14.00390625" style="0" customWidth="1"/>
    <col min="5" max="5" width="14.8515625" style="0" customWidth="1"/>
    <col min="6" max="6" width="11.28125" style="0" customWidth="1"/>
  </cols>
  <sheetData>
    <row r="1" spans="1:4" ht="12.75">
      <c r="A1" s="5" t="s">
        <v>29</v>
      </c>
      <c r="D1" s="7" t="s">
        <v>30</v>
      </c>
    </row>
    <row r="2" spans="1:4" ht="12.75">
      <c r="A2" s="5" t="s">
        <v>31</v>
      </c>
      <c r="D2" s="7" t="s">
        <v>2</v>
      </c>
    </row>
    <row r="3" spans="1:4" ht="12.75">
      <c r="A3" s="11" t="s">
        <v>35</v>
      </c>
      <c r="D3" s="7"/>
    </row>
    <row r="4" spans="1:4" ht="12.75">
      <c r="A4" s="11" t="s">
        <v>37</v>
      </c>
      <c r="D4" s="7"/>
    </row>
    <row r="5" spans="1:4" ht="12.75">
      <c r="A5" s="11" t="s">
        <v>36</v>
      </c>
      <c r="D5" s="7"/>
    </row>
    <row r="6" ht="12.75">
      <c r="A6" t="s">
        <v>34</v>
      </c>
    </row>
    <row r="7" spans="1:7" ht="12.75">
      <c r="A7" s="5" t="s">
        <v>4</v>
      </c>
      <c r="B7" s="8" t="s">
        <v>5</v>
      </c>
      <c r="E7" s="3" t="s">
        <v>15</v>
      </c>
      <c r="F7" s="4">
        <f>C72</f>
        <v>9773.056170322036</v>
      </c>
      <c r="G7" s="3" t="s">
        <v>25</v>
      </c>
    </row>
    <row r="8" spans="1:8" ht="12.75">
      <c r="A8" s="5" t="s">
        <v>3</v>
      </c>
      <c r="B8" s="7">
        <v>210</v>
      </c>
      <c r="E8" s="3" t="s">
        <v>16</v>
      </c>
      <c r="F8" s="4">
        <f>E72</f>
        <v>14422.940275454848</v>
      </c>
      <c r="G8" s="3" t="s">
        <v>25</v>
      </c>
      <c r="H8" t="s">
        <v>33</v>
      </c>
    </row>
    <row r="9" spans="1:7" ht="12.75">
      <c r="A9" s="5" t="s">
        <v>6</v>
      </c>
      <c r="B9" s="7">
        <v>102</v>
      </c>
      <c r="C9" t="s">
        <v>13</v>
      </c>
      <c r="D9">
        <f>($B9+$B10)/2</f>
        <v>121</v>
      </c>
      <c r="E9" s="3" t="s">
        <v>27</v>
      </c>
      <c r="F9" s="4">
        <f>F8-F7</f>
        <v>4649.884105132813</v>
      </c>
      <c r="G9" s="3" t="s">
        <v>25</v>
      </c>
    </row>
    <row r="10" spans="1:7" ht="12.75">
      <c r="A10" s="5" t="s">
        <v>7</v>
      </c>
      <c r="B10" s="7">
        <v>140</v>
      </c>
      <c r="C10" t="s">
        <v>14</v>
      </c>
      <c r="D10" s="2">
        <f>-LN(1-$D$9/$B$8)/$B$11</f>
        <v>6.603624315271759</v>
      </c>
      <c r="E10" s="3" t="s">
        <v>27</v>
      </c>
      <c r="F10" s="9">
        <f>F9/F7*100</f>
        <v>47.57860820705375</v>
      </c>
      <c r="G10" s="3" t="s">
        <v>28</v>
      </c>
    </row>
    <row r="11" spans="1:7" ht="12.75">
      <c r="A11" s="5" t="s">
        <v>9</v>
      </c>
      <c r="B11" s="7">
        <v>0.13</v>
      </c>
      <c r="E11" s="3" t="s">
        <v>18</v>
      </c>
      <c r="F11" s="10">
        <f>$B$11*(3*$B$8/$B$15-3)</f>
        <v>0.3545454545454546</v>
      </c>
      <c r="G11" s="3"/>
    </row>
    <row r="12" spans="1:7" ht="12.75">
      <c r="A12" s="5" t="s">
        <v>8</v>
      </c>
      <c r="B12" s="7">
        <v>0.23</v>
      </c>
      <c r="E12" s="3" t="s">
        <v>20</v>
      </c>
      <c r="F12" s="10">
        <f>$F$11-$B$12</f>
        <v>0.1245454545454546</v>
      </c>
      <c r="G12" s="3"/>
    </row>
    <row r="13" spans="1:7" ht="12.75">
      <c r="A13" s="5" t="s">
        <v>10</v>
      </c>
      <c r="B13" s="7">
        <v>0.0077</v>
      </c>
      <c r="E13" s="3" t="s">
        <v>19</v>
      </c>
      <c r="F13" s="10">
        <f>$F$12/$F$11</f>
        <v>0.35128205128205137</v>
      </c>
      <c r="G13" s="3"/>
    </row>
    <row r="14" spans="1:2" ht="12.75">
      <c r="A14" s="5" t="s">
        <v>11</v>
      </c>
      <c r="B14" s="7">
        <v>3.1</v>
      </c>
    </row>
    <row r="15" spans="1:3" ht="12.75">
      <c r="A15" s="5" t="s">
        <v>17</v>
      </c>
      <c r="B15" s="7">
        <v>110</v>
      </c>
      <c r="C15" t="s">
        <v>32</v>
      </c>
    </row>
    <row r="16" spans="1:2" ht="12.75">
      <c r="A16" s="5"/>
      <c r="B16" s="7"/>
    </row>
    <row r="17" spans="1:7" ht="12.75">
      <c r="A17" s="13" t="s">
        <v>0</v>
      </c>
      <c r="B17" s="13" t="s">
        <v>1</v>
      </c>
      <c r="C17" s="13" t="s">
        <v>12</v>
      </c>
      <c r="D17" s="13" t="s">
        <v>21</v>
      </c>
      <c r="E17" s="13" t="s">
        <v>22</v>
      </c>
      <c r="G17" t="s">
        <v>23</v>
      </c>
    </row>
    <row r="18" spans="1:5" ht="12.75">
      <c r="A18" s="6">
        <v>2</v>
      </c>
      <c r="B18" s="6">
        <v>0</v>
      </c>
      <c r="C18" s="1">
        <f>$B$13*$A18^$B$14*$B18/1000</f>
        <v>0</v>
      </c>
      <c r="D18" s="2">
        <f aca="true" t="shared" si="0" ref="D18:D23">$B18*EXP(-$B$12*($D$10+LN(1-$A18/$B$8)/$B$11))</f>
        <v>0</v>
      </c>
      <c r="E18" s="1">
        <f aca="true" t="shared" si="1" ref="E18:E23">$B$13*$D$9^$B$14*$D18/1000</f>
        <v>0</v>
      </c>
    </row>
    <row r="19" spans="1:5" ht="12.75">
      <c r="A19" s="6">
        <v>6</v>
      </c>
      <c r="B19" s="6">
        <v>0</v>
      </c>
      <c r="C19" s="1">
        <f aca="true" t="shared" si="2" ref="C19:C71">$B$13*$A19^$B$14*$B19/1000</f>
        <v>0</v>
      </c>
      <c r="D19" s="2">
        <f t="shared" si="0"/>
        <v>0</v>
      </c>
      <c r="E19" s="1">
        <f t="shared" si="1"/>
        <v>0</v>
      </c>
    </row>
    <row r="20" spans="1:5" ht="12.75">
      <c r="A20" s="6">
        <v>10</v>
      </c>
      <c r="B20" s="6">
        <v>0</v>
      </c>
      <c r="C20" s="1">
        <f t="shared" si="2"/>
        <v>0</v>
      </c>
      <c r="D20" s="2">
        <f t="shared" si="0"/>
        <v>0</v>
      </c>
      <c r="E20" s="1">
        <f t="shared" si="1"/>
        <v>0</v>
      </c>
    </row>
    <row r="21" spans="1:5" ht="12.75">
      <c r="A21" s="6">
        <v>14</v>
      </c>
      <c r="B21" s="6">
        <v>0</v>
      </c>
      <c r="C21" s="1">
        <f t="shared" si="2"/>
        <v>0</v>
      </c>
      <c r="D21" s="2">
        <f t="shared" si="0"/>
        <v>0</v>
      </c>
      <c r="E21" s="1">
        <f t="shared" si="1"/>
        <v>0</v>
      </c>
    </row>
    <row r="22" spans="1:5" ht="12.75">
      <c r="A22" s="6">
        <v>18</v>
      </c>
      <c r="B22" s="6">
        <v>0</v>
      </c>
      <c r="C22" s="1">
        <f t="shared" si="2"/>
        <v>0</v>
      </c>
      <c r="D22" s="2">
        <f t="shared" si="0"/>
        <v>0</v>
      </c>
      <c r="E22" s="1">
        <f t="shared" si="1"/>
        <v>0</v>
      </c>
    </row>
    <row r="23" spans="1:5" ht="12.75">
      <c r="A23" s="6">
        <v>22</v>
      </c>
      <c r="B23" s="6">
        <v>0</v>
      </c>
      <c r="C23" s="1">
        <f t="shared" si="2"/>
        <v>0</v>
      </c>
      <c r="D23" s="2">
        <f t="shared" si="0"/>
        <v>0</v>
      </c>
      <c r="E23" s="1">
        <f t="shared" si="1"/>
        <v>0</v>
      </c>
    </row>
    <row r="24" spans="1:5" ht="12.75">
      <c r="A24" s="6">
        <v>26</v>
      </c>
      <c r="B24" s="6">
        <v>1</v>
      </c>
      <c r="C24" s="1">
        <f t="shared" si="2"/>
        <v>0.18745978037682093</v>
      </c>
      <c r="D24" s="2">
        <f>$B24*EXP(-$B$12*($D$10+LN(1-$A24/$B$8)/$B$11))</f>
        <v>0.2766530113330564</v>
      </c>
      <c r="E24" s="1">
        <f>$B$13*$D$9^$B$14*$D24/1000</f>
        <v>6.0962220152161075</v>
      </c>
    </row>
    <row r="25" spans="1:5" ht="12.75">
      <c r="A25" s="6">
        <v>30</v>
      </c>
      <c r="B25" s="6">
        <v>8</v>
      </c>
      <c r="C25" s="1">
        <f t="shared" si="2"/>
        <v>2.3369886426076003</v>
      </c>
      <c r="D25" s="2">
        <f aca="true" t="shared" si="3" ref="D25:D69">$B25*EXP(-$B$12*($D$10+LN(1-$A25/$B$8)/$B$11))</f>
        <v>2.300982199446171</v>
      </c>
      <c r="E25" s="1">
        <f>$B$13*$D$9^$B$14*$D25/1000</f>
        <v>50.7035808983007</v>
      </c>
    </row>
    <row r="26" spans="1:5" ht="12.75">
      <c r="A26" s="6">
        <v>34</v>
      </c>
      <c r="B26" s="6">
        <v>25</v>
      </c>
      <c r="C26" s="1">
        <f t="shared" si="2"/>
        <v>10.765033277436698</v>
      </c>
      <c r="D26" s="2">
        <f t="shared" si="3"/>
        <v>7.482223642745914</v>
      </c>
      <c r="E26" s="1">
        <f aca="true" t="shared" si="4" ref="E26:E52">$B$13*$D$9^$B$14*$D26/1000</f>
        <v>164.87547442151373</v>
      </c>
    </row>
    <row r="27" spans="1:5" ht="12.75">
      <c r="A27" s="6">
        <v>38</v>
      </c>
      <c r="B27" s="6">
        <v>58</v>
      </c>
      <c r="C27" s="1">
        <f t="shared" si="2"/>
        <v>35.257203979601336</v>
      </c>
      <c r="D27" s="2">
        <f t="shared" si="3"/>
        <v>18.07936034049961</v>
      </c>
      <c r="E27" s="1">
        <f t="shared" si="4"/>
        <v>398.3900048573566</v>
      </c>
    </row>
    <row r="28" spans="1:5" ht="12.75">
      <c r="A28" s="6">
        <v>42</v>
      </c>
      <c r="B28" s="6">
        <v>45</v>
      </c>
      <c r="C28" s="1">
        <f t="shared" si="2"/>
        <v>37.30577264754855</v>
      </c>
      <c r="D28" s="2">
        <f t="shared" si="3"/>
        <v>14.623375853490785</v>
      </c>
      <c r="E28" s="1">
        <f t="shared" si="4"/>
        <v>322.2352266663298</v>
      </c>
    </row>
    <row r="29" spans="1:5" ht="12.75">
      <c r="A29" s="6">
        <v>46</v>
      </c>
      <c r="B29" s="6">
        <v>54</v>
      </c>
      <c r="C29" s="1">
        <f t="shared" si="2"/>
        <v>59.35178204137446</v>
      </c>
      <c r="D29" s="2">
        <f t="shared" si="3"/>
        <v>18.312374265557885</v>
      </c>
      <c r="E29" s="1">
        <f t="shared" si="4"/>
        <v>403.52461233170675</v>
      </c>
    </row>
    <row r="30" spans="1:5" ht="12.75">
      <c r="A30" s="6">
        <v>50</v>
      </c>
      <c r="B30" s="6">
        <v>79</v>
      </c>
      <c r="C30" s="1">
        <f>$B$13*$A30^$B$14*$B30/1000</f>
        <v>112.44103379512542</v>
      </c>
      <c r="D30" s="2">
        <f t="shared" si="3"/>
        <v>27.98665408092834</v>
      </c>
      <c r="E30" s="1">
        <f t="shared" si="4"/>
        <v>616.7034145708105</v>
      </c>
    </row>
    <row r="31" spans="1:5" ht="12.75">
      <c r="A31" s="6">
        <v>54</v>
      </c>
      <c r="B31" s="6">
        <v>94</v>
      </c>
      <c r="C31" s="1">
        <f t="shared" si="2"/>
        <v>169.83970789576733</v>
      </c>
      <c r="D31" s="2">
        <f t="shared" si="3"/>
        <v>34.826121787448706</v>
      </c>
      <c r="E31" s="1">
        <f t="shared" si="4"/>
        <v>767.4153602096508</v>
      </c>
    </row>
    <row r="32" spans="1:5" ht="12.75">
      <c r="A32" s="6">
        <v>58</v>
      </c>
      <c r="B32" s="6">
        <v>88</v>
      </c>
      <c r="C32" s="1">
        <f t="shared" si="2"/>
        <v>198.42673088678808</v>
      </c>
      <c r="D32" s="2">
        <f t="shared" si="3"/>
        <v>34.136472697797444</v>
      </c>
      <c r="E32" s="1">
        <f t="shared" si="4"/>
        <v>752.2185114826209</v>
      </c>
    </row>
    <row r="33" spans="1:5" ht="12.75">
      <c r="A33" s="6">
        <v>62</v>
      </c>
      <c r="B33" s="6">
        <v>77</v>
      </c>
      <c r="C33" s="1">
        <f t="shared" si="2"/>
        <v>213.4989226219712</v>
      </c>
      <c r="D33" s="2">
        <f t="shared" si="3"/>
        <v>31.312497028627863</v>
      </c>
      <c r="E33" s="1">
        <f t="shared" si="4"/>
        <v>689.9904426035846</v>
      </c>
    </row>
    <row r="34" spans="1:5" ht="12.75">
      <c r="A34" s="6">
        <v>66</v>
      </c>
      <c r="B34" s="6">
        <v>55</v>
      </c>
      <c r="C34" s="1">
        <f t="shared" si="2"/>
        <v>185.11414899803432</v>
      </c>
      <c r="D34" s="2">
        <f t="shared" si="3"/>
        <v>23.47697504455732</v>
      </c>
      <c r="E34" s="1">
        <f t="shared" si="4"/>
        <v>517.3298184165053</v>
      </c>
    </row>
    <row r="35" spans="1:5" ht="12.75">
      <c r="A35" s="6">
        <v>70</v>
      </c>
      <c r="B35" s="6">
        <v>46</v>
      </c>
      <c r="C35" s="1">
        <f t="shared" si="2"/>
        <v>185.80289689685046</v>
      </c>
      <c r="D35" s="2">
        <f t="shared" si="3"/>
        <v>20.6387246623821</v>
      </c>
      <c r="E35" s="1">
        <f t="shared" si="4"/>
        <v>454.7871973145724</v>
      </c>
    </row>
    <row r="36" spans="1:5" ht="12.75">
      <c r="A36" s="6">
        <v>74</v>
      </c>
      <c r="B36" s="6">
        <v>42</v>
      </c>
      <c r="C36" s="1">
        <f t="shared" si="2"/>
        <v>201.53865074649676</v>
      </c>
      <c r="D36" s="2">
        <f t="shared" si="3"/>
        <v>19.835693425460278</v>
      </c>
      <c r="E36" s="1">
        <f t="shared" si="4"/>
        <v>437.0919021076263</v>
      </c>
    </row>
    <row r="37" spans="1:5" ht="12.75">
      <c r="A37" s="6">
        <v>78</v>
      </c>
      <c r="B37" s="6">
        <v>33</v>
      </c>
      <c r="C37" s="1">
        <f t="shared" si="2"/>
        <v>186.4223307243874</v>
      </c>
      <c r="D37" s="2">
        <f t="shared" si="3"/>
        <v>16.430473275213004</v>
      </c>
      <c r="E37" s="1">
        <f t="shared" si="4"/>
        <v>362.05574780528383</v>
      </c>
    </row>
    <row r="38" spans="1:5" ht="12.75">
      <c r="A38" s="6">
        <v>82</v>
      </c>
      <c r="B38" s="6">
        <v>42</v>
      </c>
      <c r="C38" s="1">
        <f t="shared" si="2"/>
        <v>277.0530642964884</v>
      </c>
      <c r="D38" s="2">
        <f t="shared" si="3"/>
        <v>22.08153986712991</v>
      </c>
      <c r="E38" s="1">
        <f t="shared" si="4"/>
        <v>486.580532123002</v>
      </c>
    </row>
    <row r="39" spans="1:5" ht="12.75">
      <c r="A39" s="6">
        <v>86</v>
      </c>
      <c r="B39" s="6">
        <v>36</v>
      </c>
      <c r="C39" s="1">
        <f t="shared" si="2"/>
        <v>275.2570333148947</v>
      </c>
      <c r="D39" s="2">
        <f t="shared" si="3"/>
        <v>20.020606206031864</v>
      </c>
      <c r="E39" s="1">
        <f t="shared" si="4"/>
        <v>441.1665707995866</v>
      </c>
    </row>
    <row r="40" spans="1:5" ht="12.75">
      <c r="A40" s="6">
        <v>90</v>
      </c>
      <c r="B40" s="6">
        <v>38</v>
      </c>
      <c r="C40" s="1">
        <f t="shared" si="2"/>
        <v>334.52309102331975</v>
      </c>
      <c r="D40" s="2">
        <f t="shared" si="3"/>
        <v>22.39509671340351</v>
      </c>
      <c r="E40" s="1">
        <f t="shared" si="4"/>
        <v>493.4899532063447</v>
      </c>
    </row>
    <row r="41" spans="1:5" ht="12.75">
      <c r="A41" s="6">
        <v>94</v>
      </c>
      <c r="B41" s="6">
        <v>27</v>
      </c>
      <c r="C41" s="1">
        <f t="shared" si="2"/>
        <v>271.98868384967506</v>
      </c>
      <c r="D41" s="2">
        <f t="shared" si="3"/>
        <v>16.89592405738031</v>
      </c>
      <c r="E41" s="1">
        <f t="shared" si="4"/>
        <v>372.31224670105</v>
      </c>
    </row>
    <row r="42" spans="1:5" ht="12.75">
      <c r="A42" s="6">
        <v>98</v>
      </c>
      <c r="B42" s="6">
        <v>47</v>
      </c>
      <c r="C42" s="1">
        <f t="shared" si="2"/>
        <v>538.752647998444</v>
      </c>
      <c r="D42" s="2">
        <f t="shared" si="3"/>
        <v>31.29529576655763</v>
      </c>
      <c r="E42" s="1">
        <f t="shared" si="4"/>
        <v>689.6114020429314</v>
      </c>
    </row>
    <row r="43" spans="1:9" ht="12.75">
      <c r="A43" s="6">
        <v>102</v>
      </c>
      <c r="B43" s="6">
        <v>50</v>
      </c>
      <c r="C43" s="1">
        <f t="shared" si="2"/>
        <v>648.8155679504341</v>
      </c>
      <c r="D43" s="2">
        <f t="shared" si="3"/>
        <v>35.50544091831741</v>
      </c>
      <c r="E43" s="1">
        <f t="shared" si="4"/>
        <v>782.3845818385948</v>
      </c>
      <c r="I43" s="1"/>
    </row>
    <row r="44" spans="1:5" ht="12.75">
      <c r="A44" s="6">
        <v>106</v>
      </c>
      <c r="B44" s="6">
        <v>53</v>
      </c>
      <c r="C44" s="1">
        <f t="shared" si="2"/>
        <v>774.8448968249118</v>
      </c>
      <c r="D44" s="2">
        <f t="shared" si="3"/>
        <v>40.23455516736301</v>
      </c>
      <c r="E44" s="1">
        <f t="shared" si="4"/>
        <v>886.5935700530644</v>
      </c>
    </row>
    <row r="45" spans="1:5" ht="12.75">
      <c r="A45" s="6">
        <v>110</v>
      </c>
      <c r="B45" s="6">
        <v>53</v>
      </c>
      <c r="C45" s="1">
        <f t="shared" si="2"/>
        <v>869.1283548157605</v>
      </c>
      <c r="D45" s="2">
        <f t="shared" si="3"/>
        <v>43.12559619968567</v>
      </c>
      <c r="E45" s="1">
        <f t="shared" si="4"/>
        <v>950.2994661256027</v>
      </c>
    </row>
    <row r="46" spans="1:5" ht="12.75">
      <c r="A46" s="6">
        <v>114</v>
      </c>
      <c r="B46" s="6">
        <v>43</v>
      </c>
      <c r="C46" s="1">
        <f t="shared" si="2"/>
        <v>787.7061203760436</v>
      </c>
      <c r="D46" s="2">
        <f t="shared" si="3"/>
        <v>37.609189836747596</v>
      </c>
      <c r="E46" s="1">
        <f t="shared" si="4"/>
        <v>828.7420041172251</v>
      </c>
    </row>
    <row r="47" spans="1:5" ht="12.75">
      <c r="A47" s="6">
        <v>118</v>
      </c>
      <c r="B47" s="6">
        <v>26</v>
      </c>
      <c r="C47" s="1">
        <f t="shared" si="2"/>
        <v>530.0273689601835</v>
      </c>
      <c r="D47" s="2">
        <f t="shared" si="3"/>
        <v>24.51886037858015</v>
      </c>
      <c r="E47" s="1">
        <f t="shared" si="4"/>
        <v>540.2884129389206</v>
      </c>
    </row>
    <row r="48" spans="1:5" ht="12.75">
      <c r="A48" s="6">
        <v>122</v>
      </c>
      <c r="B48" s="6">
        <v>25</v>
      </c>
      <c r="C48" s="1">
        <f t="shared" si="2"/>
        <v>565.1271976747453</v>
      </c>
      <c r="D48" s="2">
        <f t="shared" si="3"/>
        <v>25.50481724016987</v>
      </c>
      <c r="E48" s="1">
        <f t="shared" si="4"/>
        <v>562.0145886154996</v>
      </c>
    </row>
    <row r="49" spans="1:5" ht="12.75">
      <c r="A49" s="6">
        <v>126</v>
      </c>
      <c r="B49" s="6">
        <v>23</v>
      </c>
      <c r="C49" s="1">
        <f t="shared" si="2"/>
        <v>574.6021558049342</v>
      </c>
      <c r="D49" s="2">
        <f t="shared" si="3"/>
        <v>25.47736420754595</v>
      </c>
      <c r="E49" s="1">
        <f t="shared" si="4"/>
        <v>561.409643883252</v>
      </c>
    </row>
    <row r="50" spans="1:5" ht="12.75">
      <c r="A50" s="6">
        <v>130</v>
      </c>
      <c r="B50" s="6">
        <v>12</v>
      </c>
      <c r="C50" s="1">
        <f t="shared" si="2"/>
        <v>330.2907136466001</v>
      </c>
      <c r="D50" s="2">
        <f t="shared" si="3"/>
        <v>14.490943576341202</v>
      </c>
      <c r="E50" s="1">
        <f t="shared" si="4"/>
        <v>319.3169986680358</v>
      </c>
    </row>
    <row r="51" spans="1:5" ht="12.75">
      <c r="A51" s="6">
        <v>134</v>
      </c>
      <c r="B51" s="6">
        <v>15</v>
      </c>
      <c r="C51" s="1">
        <f t="shared" si="2"/>
        <v>453.5308763696642</v>
      </c>
      <c r="D51" s="2">
        <f t="shared" si="3"/>
        <v>19.83438602473788</v>
      </c>
      <c r="E51" s="1">
        <f t="shared" si="4"/>
        <v>437.0630927155717</v>
      </c>
    </row>
    <row r="52" spans="1:5" ht="12.75">
      <c r="A52" s="6">
        <v>138</v>
      </c>
      <c r="B52" s="6">
        <v>4</v>
      </c>
      <c r="C52" s="1">
        <f t="shared" si="2"/>
        <v>132.48779871317487</v>
      </c>
      <c r="D52" s="2">
        <f t="shared" si="3"/>
        <v>5.82010702557516</v>
      </c>
      <c r="E52" s="1">
        <f t="shared" si="4"/>
        <v>128.24969592509095</v>
      </c>
    </row>
    <row r="53" spans="1:5" ht="12.75">
      <c r="A53" s="6">
        <v>142</v>
      </c>
      <c r="B53" s="6">
        <v>9</v>
      </c>
      <c r="C53" s="1">
        <f t="shared" si="2"/>
        <v>325.70700735236267</v>
      </c>
      <c r="D53" s="2">
        <f t="shared" si="3"/>
        <v>14.488790645780927</v>
      </c>
      <c r="E53" s="12">
        <v>0</v>
      </c>
    </row>
    <row r="54" spans="1:5" ht="12.75">
      <c r="A54" s="6">
        <v>146</v>
      </c>
      <c r="B54" s="6">
        <v>3</v>
      </c>
      <c r="C54" s="1">
        <f t="shared" si="2"/>
        <v>118.33298851665695</v>
      </c>
      <c r="D54" s="2">
        <f t="shared" si="3"/>
        <v>5.376415827921183</v>
      </c>
      <c r="E54" s="12">
        <v>0</v>
      </c>
    </row>
    <row r="55" spans="1:5" ht="12.75">
      <c r="A55" s="6">
        <v>150</v>
      </c>
      <c r="B55" s="6">
        <v>1</v>
      </c>
      <c r="C55" s="1">
        <f t="shared" si="2"/>
        <v>42.891736396694405</v>
      </c>
      <c r="D55" s="2">
        <f t="shared" si="3"/>
        <v>2.008911831082576</v>
      </c>
      <c r="E55" s="12">
        <v>0</v>
      </c>
    </row>
    <row r="56" spans="1:5" ht="12.75">
      <c r="A56" s="6">
        <v>154</v>
      </c>
      <c r="B56" s="6">
        <v>2</v>
      </c>
      <c r="C56" s="1">
        <f t="shared" si="2"/>
        <v>93.07540945446563</v>
      </c>
      <c r="D56" s="2">
        <f t="shared" si="3"/>
        <v>4.53944468982035</v>
      </c>
      <c r="E56" s="12">
        <v>0</v>
      </c>
    </row>
    <row r="57" spans="1:5" ht="12.75">
      <c r="A57" s="6">
        <v>158</v>
      </c>
      <c r="B57" s="6">
        <v>0</v>
      </c>
      <c r="C57" s="1">
        <f t="shared" si="2"/>
        <v>0</v>
      </c>
      <c r="D57" s="2">
        <f t="shared" si="3"/>
        <v>0</v>
      </c>
      <c r="E57" s="12">
        <v>0</v>
      </c>
    </row>
    <row r="58" spans="1:5" ht="12.75">
      <c r="A58" s="6">
        <v>162</v>
      </c>
      <c r="B58" s="6">
        <v>1</v>
      </c>
      <c r="C58" s="1">
        <f t="shared" si="2"/>
        <v>54.44866929837865</v>
      </c>
      <c r="D58" s="2">
        <f t="shared" si="3"/>
        <v>2.981378074831359</v>
      </c>
      <c r="E58" s="12">
        <v>0</v>
      </c>
    </row>
    <row r="59" spans="1:5" ht="12.75">
      <c r="A59" s="6">
        <v>166</v>
      </c>
      <c r="B59" s="6">
        <v>3</v>
      </c>
      <c r="C59" s="1">
        <f t="shared" si="2"/>
        <v>176.17612474983346</v>
      </c>
      <c r="D59" s="2">
        <f t="shared" si="3"/>
        <v>10.432658527951821</v>
      </c>
      <c r="E59" s="12">
        <v>0</v>
      </c>
    </row>
    <row r="60" spans="1:5" ht="12.75">
      <c r="A60" s="6">
        <v>170</v>
      </c>
      <c r="B60" s="6">
        <v>0</v>
      </c>
      <c r="C60" s="1">
        <f t="shared" si="2"/>
        <v>0</v>
      </c>
      <c r="D60" s="2">
        <f t="shared" si="3"/>
        <v>0</v>
      </c>
      <c r="E60" s="12">
        <v>0</v>
      </c>
    </row>
    <row r="61" spans="1:5" ht="12.75">
      <c r="A61" s="6">
        <v>174</v>
      </c>
      <c r="B61" s="6">
        <v>0</v>
      </c>
      <c r="C61" s="1">
        <f t="shared" si="2"/>
        <v>0</v>
      </c>
      <c r="D61" s="2">
        <f t="shared" si="3"/>
        <v>0</v>
      </c>
      <c r="E61" s="12">
        <v>0</v>
      </c>
    </row>
    <row r="62" spans="1:5" ht="12.75">
      <c r="A62" s="6">
        <v>178</v>
      </c>
      <c r="B62" s="6">
        <v>0</v>
      </c>
      <c r="C62" s="1">
        <f t="shared" si="2"/>
        <v>0</v>
      </c>
      <c r="D62" s="2">
        <f t="shared" si="3"/>
        <v>0</v>
      </c>
      <c r="E62" s="12">
        <v>0</v>
      </c>
    </row>
    <row r="63" spans="1:5" ht="12.75">
      <c r="A63" s="6">
        <v>182</v>
      </c>
      <c r="B63" s="6">
        <v>0</v>
      </c>
      <c r="C63" s="1">
        <f t="shared" si="2"/>
        <v>0</v>
      </c>
      <c r="D63" s="2">
        <f t="shared" si="3"/>
        <v>0</v>
      </c>
      <c r="E63" s="12">
        <v>0</v>
      </c>
    </row>
    <row r="64" spans="1:5" ht="12.75">
      <c r="A64" s="6">
        <v>186</v>
      </c>
      <c r="B64" s="6">
        <v>0</v>
      </c>
      <c r="C64" s="1">
        <f t="shared" si="2"/>
        <v>0</v>
      </c>
      <c r="D64" s="2">
        <f t="shared" si="3"/>
        <v>0</v>
      </c>
      <c r="E64" s="12">
        <v>0</v>
      </c>
    </row>
    <row r="65" spans="1:5" ht="12.75">
      <c r="A65" s="6">
        <v>190</v>
      </c>
      <c r="B65" s="6">
        <v>0</v>
      </c>
      <c r="C65" s="1">
        <f t="shared" si="2"/>
        <v>0</v>
      </c>
      <c r="D65" s="2">
        <f t="shared" si="3"/>
        <v>0</v>
      </c>
      <c r="E65" s="12">
        <v>0</v>
      </c>
    </row>
    <row r="66" spans="1:5" ht="12.75">
      <c r="A66" s="6">
        <v>194</v>
      </c>
      <c r="B66" s="6">
        <v>0</v>
      </c>
      <c r="C66" s="1">
        <f t="shared" si="2"/>
        <v>0</v>
      </c>
      <c r="D66" s="2">
        <f t="shared" si="3"/>
        <v>0</v>
      </c>
      <c r="E66" s="12">
        <v>0</v>
      </c>
    </row>
    <row r="67" spans="1:5" ht="12.75">
      <c r="A67" s="6">
        <v>198</v>
      </c>
      <c r="B67" s="6">
        <v>0</v>
      </c>
      <c r="C67" s="1">
        <f t="shared" si="2"/>
        <v>0</v>
      </c>
      <c r="D67" s="2">
        <f t="shared" si="3"/>
        <v>0</v>
      </c>
      <c r="E67" s="12">
        <v>0</v>
      </c>
    </row>
    <row r="68" spans="1:5" ht="12.75">
      <c r="A68" s="6">
        <v>202</v>
      </c>
      <c r="B68" s="6">
        <v>0</v>
      </c>
      <c r="C68" s="1">
        <f t="shared" si="2"/>
        <v>0</v>
      </c>
      <c r="D68" s="2">
        <f t="shared" si="3"/>
        <v>0</v>
      </c>
      <c r="E68" s="12">
        <v>0</v>
      </c>
    </row>
    <row r="69" spans="1:5" ht="12.75">
      <c r="A69" s="6">
        <v>206</v>
      </c>
      <c r="B69" s="6">
        <v>0</v>
      </c>
      <c r="C69" s="1">
        <f t="shared" si="2"/>
        <v>0</v>
      </c>
      <c r="D69" s="2">
        <f t="shared" si="3"/>
        <v>0</v>
      </c>
      <c r="E69" s="12">
        <v>0</v>
      </c>
    </row>
    <row r="70" spans="1:5" ht="12.75">
      <c r="A70" s="6">
        <v>210</v>
      </c>
      <c r="B70" s="6">
        <v>0</v>
      </c>
      <c r="C70" s="1">
        <f t="shared" si="2"/>
        <v>0</v>
      </c>
      <c r="D70" s="2"/>
      <c r="E70" s="12"/>
    </row>
    <row r="71" spans="1:5" ht="12.75">
      <c r="A71" s="6">
        <v>220</v>
      </c>
      <c r="B71" s="6">
        <v>0</v>
      </c>
      <c r="C71" s="1">
        <f t="shared" si="2"/>
        <v>0</v>
      </c>
      <c r="D71" s="2"/>
      <c r="E71" s="12"/>
    </row>
    <row r="72" spans="2:5" ht="12.75">
      <c r="B72">
        <f>SUM(B27:B70)</f>
        <v>1184</v>
      </c>
      <c r="C72" s="1">
        <f>SUM(C24:C59)</f>
        <v>9773.056170322036</v>
      </c>
      <c r="D72" s="2"/>
      <c r="E72" s="1">
        <f>SUM(E24:E59)</f>
        <v>14422.940275454848</v>
      </c>
    </row>
    <row r="99" spans="5:7" ht="12.75">
      <c r="E99" s="3" t="s">
        <v>24</v>
      </c>
      <c r="F99" s="4">
        <f>C72</f>
        <v>9773.056170322036</v>
      </c>
      <c r="G99" s="3" t="s">
        <v>25</v>
      </c>
    </row>
    <row r="124" spans="5:7" ht="12.75">
      <c r="E124" s="3" t="s">
        <v>26</v>
      </c>
      <c r="F124" s="4">
        <f>E72</f>
        <v>14422.940275454848</v>
      </c>
      <c r="G124" s="3" t="s">
        <v>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Froese</dc:creator>
  <cp:keywords/>
  <dc:description/>
  <cp:lastModifiedBy>Meynard G. Gilhang</cp:lastModifiedBy>
  <dcterms:created xsi:type="dcterms:W3CDTF">2000-02-22T00:42:14Z</dcterms:created>
  <dcterms:modified xsi:type="dcterms:W3CDTF">2000-03-21T08:48:02Z</dcterms:modified>
  <cp:category/>
  <cp:version/>
  <cp:contentType/>
  <cp:contentStatus/>
</cp:coreProperties>
</file>